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8892"/>
  </bookViews>
  <sheets>
    <sheet name="Sheet1" sheetId="1" r:id="rId1"/>
  </sheets>
  <externalReferences>
    <externalReference r:id="rId2"/>
  </externalReferences>
  <calcPr calcId="144525"/>
</workbook>
</file>

<file path=xl/sharedStrings.xml><?xml version="1.0" encoding="utf-8"?>
<sst xmlns="http://schemas.openxmlformats.org/spreadsheetml/2006/main" count="41" uniqueCount="40">
  <si>
    <t>Perkembangan Realisasi Investasi PMDN</t>
  </si>
  <si>
    <t>di Kabupaten Sumbawa Barat Berdasarkan Sektor</t>
  </si>
  <si>
    <t>Per 31 Desember 2022</t>
  </si>
  <si>
    <t>No</t>
  </si>
  <si>
    <t>Sektor</t>
  </si>
  <si>
    <t>Triwulan I</t>
  </si>
  <si>
    <t>Triwulan II</t>
  </si>
  <si>
    <t>Triwulan III</t>
  </si>
  <si>
    <t>Triwulan IV</t>
  </si>
  <si>
    <t>Total</t>
  </si>
  <si>
    <t>(1)</t>
  </si>
  <si>
    <t>(2)</t>
  </si>
  <si>
    <t>(3)</t>
  </si>
  <si>
    <t>(4)</t>
  </si>
  <si>
    <t>(5)</t>
  </si>
  <si>
    <t>(6)</t>
  </si>
  <si>
    <t>(7)</t>
  </si>
  <si>
    <t>Pariwisata &amp; Ekonomi Kreatif</t>
  </si>
  <si>
    <t>Perhubungan/Transportasi</t>
  </si>
  <si>
    <t>Perdagangan</t>
  </si>
  <si>
    <t>Pertanian, Perkebunan dan Peternakan</t>
  </si>
  <si>
    <t>Kelautan dan Perikanan</t>
  </si>
  <si>
    <t>ESDM</t>
  </si>
  <si>
    <t>Perindustrian</t>
  </si>
  <si>
    <t>Lingkungan Hidup</t>
  </si>
  <si>
    <t>PUPR</t>
  </si>
  <si>
    <t>Kesehatan, Obat dan Makanan</t>
  </si>
  <si>
    <t>Ketenagakerjaan</t>
  </si>
  <si>
    <t>Pos  Telekomunikasi, Sistem dan Transaksi Elektronik</t>
  </si>
  <si>
    <t>Keuangan</t>
  </si>
  <si>
    <t>Kementerian Pendidikan, Kebudayaan, Riset, dan Teknologi</t>
  </si>
  <si>
    <t>Sumber :</t>
  </si>
  <si>
    <t>DPMPTSP</t>
  </si>
  <si>
    <t>Konsep :</t>
  </si>
  <si>
    <t>Investasi, PMDN</t>
  </si>
  <si>
    <t>Definisi :</t>
  </si>
  <si>
    <t>-Menurut Undang-Undang Nomor 25 Tahun 2007 pasal 1 Penanaman Modal adalah segala bentuk kegiatan menanam modal, baik oleh penanam modal dalam negeri maupun penanam modal asing untuk melakukan usaha di wilayah Negara Republik Indonesia.</t>
  </si>
  <si>
    <t>-Penanaman Modal Dalam Negeri (PMDN)berasal dari bahasainggris, yaitu domestic investment.Penanaman Modal Dalam Negeri (PMDN)dapat ditemukan dalam pasal 2 Undang-undang Nomor 6 Tahun 1968 tentangPenanaman Modal Dalam Negeri (PMDN).Penanaman Modal Dalam Negeri adalah penggunaan daripada kekayaan seperti terebut dalam pasal 1, baik secara langsung maupun tidak langsung untuk menjalankan usaha menurut atauberdasarkan ketentuan-ketentuan undang-undang.</t>
  </si>
  <si>
    <t>-Pasal 1 Undang-undang Nomor 25 tahun 2007 tentang PenanamanModal,Penanaman Modal Dalam Negeri adalah kegiatan menanamkan modaluntuk melakukan usaha di wilayah Negara Republik Indonesia yang dilakukanoleh penanaman modal dalam negeri dengan menggunakan modala dalam negeri</t>
  </si>
  <si>
    <t>-Meningkatnya capaian realisasi investasi PMDN yang dilaporkan per triwulan berdasarkan undang-undang pada sektor tertentu</t>
  </si>
</sst>
</file>

<file path=xl/styles.xml><?xml version="1.0" encoding="utf-8"?>
<styleSheet xmlns="http://schemas.openxmlformats.org/spreadsheetml/2006/main">
  <numFmts count="6">
    <numFmt numFmtId="41" formatCode="_-* #,##0_-;\-* #,##0_-;_-* &quot;-&quot;_-;_-@_-"/>
    <numFmt numFmtId="176" formatCode="_(* #,##0_);_(* \(#,##0\);_(* &quot;-&quot;??_);_(@_)"/>
    <numFmt numFmtId="177" formatCode="_-&quot;Rp&quot;* #,##0_-;\-&quot;Rp&quot;* #,##0_-;_-&quot;Rp&quot;* &quot;-&quot;??_-;_-@_-"/>
    <numFmt numFmtId="178" formatCode="_(* #,##0.00_);_(* \(#,##0.00\);_(* &quot;-&quot;??_);_(@_)"/>
    <numFmt numFmtId="179" formatCode="_(* #,##0_);_(* \(#,##0\);_(* &quot;-&quot;_);_(@_)"/>
    <numFmt numFmtId="180" formatCode="_-&quot;Rp&quot;* #,##0.00_-;\-&quot;Rp&quot;* #,##0.00_-;_-&quot;Rp&quot;* &quot;-&quot;??_-;_-@_-"/>
  </numFmts>
  <fonts count="29">
    <font>
      <sz val="11"/>
      <color theme="1"/>
      <name val="Calibri"/>
      <charset val="134"/>
      <scheme val="minor"/>
    </font>
    <font>
      <b/>
      <sz val="11"/>
      <color theme="1"/>
      <name val="Calibri"/>
      <charset val="134"/>
      <scheme val="minor"/>
    </font>
    <font>
      <sz val="11"/>
      <name val="Calibri"/>
      <charset val="134"/>
      <scheme val="minor"/>
    </font>
    <font>
      <sz val="12"/>
      <name val="Calibri"/>
      <charset val="134"/>
      <scheme val="minor"/>
    </font>
    <font>
      <sz val="11"/>
      <color theme="1"/>
      <name val="Calibri"/>
      <charset val="134"/>
      <scheme val="minor"/>
    </font>
    <font>
      <sz val="12"/>
      <color theme="1"/>
      <name val="Calibri"/>
      <charset val="134"/>
      <scheme val="minor"/>
    </font>
    <font>
      <sz val="11"/>
      <name val="Calibri"/>
      <charset val="134"/>
    </font>
    <font>
      <sz val="11"/>
      <color rgb="FF3B3B3B"/>
      <name val="Calibri"/>
      <charset val="134"/>
    </font>
    <font>
      <sz val="11"/>
      <color theme="1"/>
      <name val="Arial"/>
      <charset val="134"/>
    </font>
    <font>
      <sz val="11"/>
      <color theme="1"/>
      <name val="Calibri"/>
      <charset val="1"/>
      <scheme val="minor"/>
    </font>
    <font>
      <sz val="11"/>
      <color theme="0"/>
      <name val="Calibri"/>
      <charset val="0"/>
      <scheme val="minor"/>
    </font>
    <font>
      <u/>
      <sz val="11"/>
      <color rgb="FF0000FF"/>
      <name val="Calibri"/>
      <charset val="0"/>
      <scheme val="minor"/>
    </font>
    <font>
      <sz val="11"/>
      <color theme="1"/>
      <name val="Calibri"/>
      <charset val="0"/>
      <scheme val="minor"/>
    </font>
    <font>
      <sz val="11"/>
      <color rgb="FF9C6500"/>
      <name val="Calibri"/>
      <charset val="0"/>
      <scheme val="minor"/>
    </font>
    <font>
      <b/>
      <sz val="11"/>
      <color theme="3"/>
      <name val="Calibri"/>
      <charset val="134"/>
      <scheme val="minor"/>
    </font>
    <font>
      <sz val="11"/>
      <color rgb="FFFA7D00"/>
      <name val="Calibri"/>
      <charset val="0"/>
      <scheme val="minor"/>
    </font>
    <font>
      <u/>
      <sz val="11"/>
      <color rgb="FF800080"/>
      <name val="Calibri"/>
      <charset val="0"/>
      <scheme val="minor"/>
    </font>
    <font>
      <b/>
      <sz val="15"/>
      <color theme="3"/>
      <name val="Calibri"/>
      <charset val="134"/>
      <scheme val="minor"/>
    </font>
    <font>
      <b/>
      <sz val="11"/>
      <color theme="1"/>
      <name val="Calibri"/>
      <charset val="0"/>
      <scheme val="minor"/>
    </font>
    <font>
      <b/>
      <sz val="11"/>
      <color rgb="FFFFFFFF"/>
      <name val="Calibri"/>
      <charset val="0"/>
      <scheme val="minor"/>
    </font>
    <font>
      <b/>
      <sz val="13"/>
      <color theme="3"/>
      <name val="Calibri"/>
      <charset val="134"/>
      <scheme val="minor"/>
    </font>
    <font>
      <sz val="11"/>
      <color rgb="FFFF0000"/>
      <name val="Calibri"/>
      <charset val="0"/>
      <scheme val="minor"/>
    </font>
    <font>
      <sz val="11"/>
      <color rgb="FF9C0006"/>
      <name val="Calibri"/>
      <charset val="0"/>
      <scheme val="minor"/>
    </font>
    <font>
      <b/>
      <sz val="11"/>
      <color rgb="FF3F3F3F"/>
      <name val="Calibri"/>
      <charset val="0"/>
      <scheme val="minor"/>
    </font>
    <font>
      <b/>
      <sz val="18"/>
      <color theme="3"/>
      <name val="Calibri"/>
      <charset val="134"/>
      <scheme val="minor"/>
    </font>
    <font>
      <i/>
      <sz val="11"/>
      <color rgb="FF7F7F7F"/>
      <name val="Calibri"/>
      <charset val="0"/>
      <scheme val="minor"/>
    </font>
    <font>
      <sz val="11"/>
      <color rgb="FF3F3F76"/>
      <name val="Calibri"/>
      <charset val="0"/>
      <scheme val="minor"/>
    </font>
    <font>
      <sz val="11"/>
      <color rgb="FF006100"/>
      <name val="Calibri"/>
      <charset val="0"/>
      <scheme val="minor"/>
    </font>
    <font>
      <b/>
      <sz val="11"/>
      <color rgb="FFFA7D00"/>
      <name val="Calibri"/>
      <charset val="0"/>
      <scheme val="minor"/>
    </font>
  </fonts>
  <fills count="34">
    <fill>
      <patternFill patternType="none"/>
    </fill>
    <fill>
      <patternFill patternType="gray125"/>
    </fill>
    <fill>
      <patternFill patternType="solid">
        <fgColor theme="0"/>
        <bgColor indexed="64"/>
      </patternFill>
    </fill>
    <fill>
      <patternFill patternType="solid">
        <fgColor theme="8"/>
        <bgColor indexed="64"/>
      </patternFill>
    </fill>
    <fill>
      <patternFill patternType="solid">
        <fgColor theme="9"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rgb="FFFFFFCC"/>
        <bgColor indexed="64"/>
      </patternFill>
    </fill>
    <fill>
      <patternFill patternType="solid">
        <fgColor theme="6" tint="0.599993896298105"/>
        <bgColor indexed="64"/>
      </patternFill>
    </fill>
    <fill>
      <patternFill patternType="solid">
        <fgColor theme="7"/>
        <bgColor indexed="64"/>
      </patternFill>
    </fill>
    <fill>
      <patternFill patternType="solid">
        <fgColor theme="8" tint="0.799981688894314"/>
        <bgColor indexed="64"/>
      </patternFill>
    </fill>
    <fill>
      <patternFill patternType="solid">
        <fgColor rgb="FFFFC7CE"/>
        <bgColor indexed="64"/>
      </patternFill>
    </fill>
    <fill>
      <patternFill patternType="solid">
        <fgColor rgb="FFF2F2F2"/>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4"/>
        <bgColor indexed="64"/>
      </patternFill>
    </fill>
    <fill>
      <patternFill patternType="solid">
        <fgColor rgb="FFFFCC99"/>
        <bgColor indexed="64"/>
      </patternFill>
    </fill>
    <fill>
      <patternFill patternType="solid">
        <fgColor theme="4" tint="0.399975585192419"/>
        <bgColor indexed="64"/>
      </patternFill>
    </fill>
    <fill>
      <patternFill patternType="solid">
        <fgColor rgb="FFC6EFCE"/>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6"/>
        <bgColor indexed="64"/>
      </patternFill>
    </fill>
    <fill>
      <patternFill patternType="solid">
        <fgColor theme="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s>
  <cellStyleXfs count="53">
    <xf numFmtId="0" fontId="0" fillId="0" borderId="0">
      <alignment vertical="center"/>
    </xf>
    <xf numFmtId="0" fontId="12" fillId="7" borderId="0" applyNumberFormat="0" applyBorder="0" applyAlignment="0" applyProtection="0">
      <alignment vertical="center"/>
    </xf>
    <xf numFmtId="178" fontId="0" fillId="0" borderId="0" applyFont="0" applyFill="0" applyBorder="0" applyAlignment="0" applyProtection="0">
      <alignment vertical="center"/>
    </xf>
    <xf numFmtId="179" fontId="0" fillId="0" borderId="0" applyFont="0" applyFill="0" applyBorder="0" applyAlignment="0" applyProtection="0">
      <alignment vertical="center"/>
    </xf>
    <xf numFmtId="177" fontId="0" fillId="0" borderId="0" applyFont="0" applyFill="0" applyBorder="0" applyAlignment="0" applyProtection="0">
      <alignment vertical="center"/>
    </xf>
    <xf numFmtId="180" fontId="0" fillId="0" borderId="0" applyFon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4" fillId="0" borderId="0"/>
    <xf numFmtId="0" fontId="10" fillId="10" borderId="0" applyNumberFormat="0" applyBorder="0" applyAlignment="0" applyProtection="0">
      <alignment vertical="center"/>
    </xf>
    <xf numFmtId="0" fontId="16" fillId="0" borderId="0" applyNumberFormat="0" applyFill="0" applyBorder="0" applyAlignment="0" applyProtection="0">
      <alignment vertical="center"/>
    </xf>
    <xf numFmtId="0" fontId="19" fillId="12" borderId="8" applyNumberFormat="0" applyAlignment="0" applyProtection="0">
      <alignment vertical="center"/>
    </xf>
    <xf numFmtId="0" fontId="20" fillId="0" borderId="6" applyNumberFormat="0" applyFill="0" applyAlignment="0" applyProtection="0">
      <alignment vertical="center"/>
    </xf>
    <xf numFmtId="0" fontId="0" fillId="13" borderId="9" applyNumberFormat="0" applyFont="0" applyAlignment="0" applyProtection="0">
      <alignment vertical="center"/>
    </xf>
    <xf numFmtId="0" fontId="12" fillId="14" borderId="0" applyNumberFormat="0" applyBorder="0" applyAlignment="0" applyProtection="0">
      <alignment vertical="center"/>
    </xf>
    <xf numFmtId="0" fontId="21" fillId="0" borderId="0" applyNumberFormat="0" applyFill="0" applyBorder="0" applyAlignment="0" applyProtection="0">
      <alignment vertical="center"/>
    </xf>
    <xf numFmtId="0" fontId="12" fillId="19"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7" fillId="0" borderId="6"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26" fillId="24" borderId="11" applyNumberFormat="0" applyAlignment="0" applyProtection="0">
      <alignment vertical="center"/>
    </xf>
    <xf numFmtId="0" fontId="6" fillId="0" borderId="0"/>
    <xf numFmtId="0" fontId="10" fillId="11" borderId="0" applyNumberFormat="0" applyBorder="0" applyAlignment="0" applyProtection="0">
      <alignment vertical="center"/>
    </xf>
    <xf numFmtId="0" fontId="27" fillId="26" borderId="0" applyNumberFormat="0" applyBorder="0" applyAlignment="0" applyProtection="0">
      <alignment vertical="center"/>
    </xf>
    <xf numFmtId="0" fontId="23" fillId="18" borderId="10" applyNumberFormat="0" applyAlignment="0" applyProtection="0">
      <alignment vertical="center"/>
    </xf>
    <xf numFmtId="0" fontId="12" fillId="27" borderId="0" applyNumberFormat="0" applyBorder="0" applyAlignment="0" applyProtection="0">
      <alignment vertical="center"/>
    </xf>
    <xf numFmtId="0" fontId="28" fillId="18" borderId="11" applyNumberFormat="0" applyAlignment="0" applyProtection="0">
      <alignment vertical="center"/>
    </xf>
    <xf numFmtId="0" fontId="15" fillId="0" borderId="5" applyNumberFormat="0" applyFill="0" applyAlignment="0" applyProtection="0">
      <alignment vertical="center"/>
    </xf>
    <xf numFmtId="0" fontId="18" fillId="0" borderId="7" applyNumberFormat="0" applyFill="0" applyAlignment="0" applyProtection="0">
      <alignment vertical="center"/>
    </xf>
    <xf numFmtId="0" fontId="22" fillId="17" borderId="0" applyNumberFormat="0" applyBorder="0" applyAlignment="0" applyProtection="0">
      <alignment vertical="center"/>
    </xf>
    <xf numFmtId="0" fontId="13" fillId="5" borderId="0" applyNumberFormat="0" applyBorder="0" applyAlignment="0" applyProtection="0">
      <alignment vertical="center"/>
    </xf>
    <xf numFmtId="0" fontId="10" fillId="23" borderId="0" applyNumberFormat="0" applyBorder="0" applyAlignment="0" applyProtection="0">
      <alignment vertical="center"/>
    </xf>
    <xf numFmtId="0" fontId="12" fillId="16" borderId="0" applyNumberFormat="0" applyBorder="0" applyAlignment="0" applyProtection="0">
      <alignment vertical="center"/>
    </xf>
    <xf numFmtId="0" fontId="10" fillId="25" borderId="0" applyNumberFormat="0" applyBorder="0" applyAlignment="0" applyProtection="0">
      <alignment vertical="center"/>
    </xf>
    <xf numFmtId="0" fontId="10" fillId="31" borderId="0" applyNumberFormat="0" applyBorder="0" applyAlignment="0" applyProtection="0">
      <alignment vertical="center"/>
    </xf>
    <xf numFmtId="0" fontId="12" fillId="9" borderId="0" applyNumberFormat="0" applyBorder="0" applyAlignment="0" applyProtection="0">
      <alignment vertical="center"/>
    </xf>
    <xf numFmtId="0" fontId="12" fillId="30" borderId="0" applyNumberFormat="0" applyBorder="0" applyAlignment="0" applyProtection="0">
      <alignment vertical="center"/>
    </xf>
    <xf numFmtId="0" fontId="10" fillId="6" borderId="0" applyNumberFormat="0" applyBorder="0" applyAlignment="0" applyProtection="0">
      <alignment vertical="center"/>
    </xf>
    <xf numFmtId="0" fontId="10" fillId="32" borderId="0" applyNumberFormat="0" applyBorder="0" applyAlignment="0" applyProtection="0">
      <alignment vertical="center"/>
    </xf>
    <xf numFmtId="0" fontId="12" fillId="22" borderId="0" applyNumberFormat="0" applyBorder="0" applyAlignment="0" applyProtection="0">
      <alignment vertical="center"/>
    </xf>
    <xf numFmtId="0" fontId="10" fillId="15" borderId="0" applyNumberFormat="0" applyBorder="0" applyAlignment="0" applyProtection="0">
      <alignment vertical="center"/>
    </xf>
    <xf numFmtId="0" fontId="12" fillId="21" borderId="0" applyNumberFormat="0" applyBorder="0" applyAlignment="0" applyProtection="0">
      <alignment vertical="center"/>
    </xf>
    <xf numFmtId="0" fontId="12" fillId="20" borderId="0" applyNumberFormat="0" applyBorder="0" applyAlignment="0" applyProtection="0">
      <alignment vertical="center"/>
    </xf>
    <xf numFmtId="0" fontId="10" fillId="3" borderId="0" applyNumberFormat="0" applyBorder="0" applyAlignment="0" applyProtection="0">
      <alignment vertical="center"/>
    </xf>
    <xf numFmtId="0" fontId="12" fillId="8" borderId="0" applyNumberFormat="0" applyBorder="0" applyAlignment="0" applyProtection="0">
      <alignment vertical="center"/>
    </xf>
    <xf numFmtId="0" fontId="10" fillId="29" borderId="0" applyNumberFormat="0" applyBorder="0" applyAlignment="0" applyProtection="0">
      <alignment vertical="center"/>
    </xf>
    <xf numFmtId="0" fontId="10" fillId="33" borderId="0" applyNumberFormat="0" applyBorder="0" applyAlignment="0" applyProtection="0">
      <alignment vertical="center"/>
    </xf>
    <xf numFmtId="0" fontId="12" fillId="4" borderId="0" applyNumberFormat="0" applyBorder="0" applyAlignment="0" applyProtection="0">
      <alignment vertical="center"/>
    </xf>
    <xf numFmtId="0" fontId="10" fillId="28" borderId="0" applyNumberFormat="0" applyBorder="0" applyAlignment="0" applyProtection="0">
      <alignment vertical="center"/>
    </xf>
    <xf numFmtId="0" fontId="9" fillId="0" borderId="0"/>
    <xf numFmtId="0" fontId="4" fillId="0" borderId="0"/>
  </cellStyleXfs>
  <cellXfs count="36">
    <xf numFmtId="0" fontId="0" fillId="0" borderId="0" xfId="0">
      <alignment vertical="center"/>
    </xf>
    <xf numFmtId="0" fontId="1" fillId="0" borderId="0" xfId="0" applyFont="1">
      <alignment vertical="center"/>
    </xf>
    <xf numFmtId="179" fontId="0" fillId="0" borderId="0" xfId="0" applyNumberFormat="1">
      <alignment vertical="center"/>
    </xf>
    <xf numFmtId="179" fontId="0" fillId="2" borderId="0" xfId="0" applyNumberFormat="1" applyFill="1">
      <alignment vertical="center"/>
    </xf>
    <xf numFmtId="0" fontId="0" fillId="0" borderId="0" xfId="0" applyAlignment="1">
      <alignment horizontal="center" vertical="center"/>
    </xf>
    <xf numFmtId="0" fontId="1" fillId="0" borderId="1" xfId="0" applyFont="1" applyBorder="1" applyAlignment="1">
      <alignment horizontal="center" vertical="center"/>
    </xf>
    <xf numFmtId="179" fontId="1" fillId="0" borderId="1" xfId="0" applyNumberFormat="1" applyFont="1" applyBorder="1" applyAlignment="1">
      <alignment horizontal="center" vertical="center"/>
    </xf>
    <xf numFmtId="179" fontId="1" fillId="2" borderId="1" xfId="0" applyNumberFormat="1" applyFont="1" applyFill="1" applyBorder="1" applyAlignment="1">
      <alignment horizontal="center" vertical="center"/>
    </xf>
    <xf numFmtId="0" fontId="0" fillId="0" borderId="1" xfId="0" applyBorder="1" applyAlignment="1">
      <alignment horizontal="center" vertical="center"/>
    </xf>
    <xf numFmtId="179" fontId="0" fillId="0" borderId="1" xfId="0" applyNumberFormat="1" applyBorder="1" applyAlignment="1">
      <alignment horizontal="center" vertical="center"/>
    </xf>
    <xf numFmtId="179" fontId="0" fillId="2" borderId="1" xfId="0" applyNumberFormat="1" applyFill="1" applyBorder="1" applyAlignment="1">
      <alignment horizontal="center" vertical="center"/>
    </xf>
    <xf numFmtId="0" fontId="0" fillId="0" borderId="1" xfId="0" applyBorder="1">
      <alignment vertical="center"/>
    </xf>
    <xf numFmtId="176" fontId="0" fillId="2" borderId="1" xfId="0" applyNumberFormat="1" applyFill="1" applyBorder="1" applyAlignment="1"/>
    <xf numFmtId="179" fontId="0" fillId="2" borderId="1" xfId="0" applyNumberFormat="1" applyFill="1" applyBorder="1">
      <alignment vertical="center"/>
    </xf>
    <xf numFmtId="41" fontId="2" fillId="2" borderId="1" xfId="8" applyNumberFormat="1" applyFont="1" applyFill="1" applyBorder="1" applyAlignment="1">
      <alignment vertical="center"/>
    </xf>
    <xf numFmtId="179" fontId="0" fillId="2" borderId="1" xfId="0" applyNumberFormat="1" applyFill="1" applyBorder="1" applyAlignment="1"/>
    <xf numFmtId="179" fontId="0" fillId="0" borderId="1" xfId="0" applyNumberFormat="1" applyBorder="1" applyAlignment="1">
      <alignment horizontal="center"/>
    </xf>
    <xf numFmtId="41" fontId="3" fillId="2" borderId="1" xfId="52" applyNumberFormat="1" applyFont="1" applyFill="1" applyBorder="1" applyAlignment="1">
      <alignment vertical="center" wrapText="1"/>
    </xf>
    <xf numFmtId="41" fontId="4" fillId="2" borderId="2" xfId="0" applyNumberFormat="1" applyFont="1" applyFill="1" applyBorder="1" applyAlignment="1">
      <alignment horizontal="center" vertical="center"/>
    </xf>
    <xf numFmtId="179" fontId="2" fillId="2" borderId="1" xfId="0" applyNumberFormat="1" applyFont="1" applyFill="1" applyBorder="1" applyAlignment="1">
      <alignment horizontal="center" vertical="center"/>
    </xf>
    <xf numFmtId="179" fontId="0" fillId="2" borderId="0" xfId="0" applyNumberFormat="1" applyFill="1" applyAlignment="1"/>
    <xf numFmtId="41" fontId="5" fillId="2" borderId="0" xfId="0" applyNumberFormat="1" applyFont="1" applyFill="1">
      <alignment vertical="center"/>
    </xf>
    <xf numFmtId="41" fontId="2" fillId="2" borderId="0" xfId="8" applyNumberFormat="1" applyFont="1" applyFill="1" applyAlignment="1">
      <alignment vertical="center"/>
    </xf>
    <xf numFmtId="179" fontId="2" fillId="0" borderId="1" xfId="0" applyNumberFormat="1" applyFont="1" applyBorder="1" applyAlignment="1">
      <alignment horizontal="center" vertical="center"/>
    </xf>
    <xf numFmtId="0" fontId="6" fillId="0" borderId="1" xfId="23" applyBorder="1"/>
    <xf numFmtId="179" fontId="0" fillId="2" borderId="1" xfId="0" applyNumberFormat="1" applyFill="1" applyBorder="1" applyAlignment="1">
      <alignment horizontal="center"/>
    </xf>
    <xf numFmtId="179" fontId="2" fillId="0" borderId="1" xfId="0" applyNumberFormat="1" applyFont="1" applyBorder="1" applyAlignment="1">
      <alignment horizont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179" fontId="0" fillId="0" borderId="1" xfId="0" applyNumberFormat="1" applyBorder="1">
      <alignment vertical="center"/>
    </xf>
    <xf numFmtId="0" fontId="7" fillId="0" borderId="0" xfId="0" applyFont="1">
      <alignment vertical="center"/>
    </xf>
    <xf numFmtId="178" fontId="8" fillId="0" borderId="0" xfId="51" applyNumberFormat="1" applyFont="1" applyAlignment="1">
      <alignment horizontal="center" vertical="center"/>
    </xf>
    <xf numFmtId="0" fontId="4" fillId="0" borderId="0" xfId="0" applyFont="1">
      <alignment vertical="center"/>
    </xf>
    <xf numFmtId="0" fontId="1" fillId="0" borderId="0" xfId="0" applyFont="1" applyBorder="1" applyAlignment="1">
      <alignment horizontal="left" vertical="center"/>
    </xf>
    <xf numFmtId="0" fontId="0" fillId="0" borderId="0" xfId="0" applyBorder="1" applyAlignment="1"/>
    <xf numFmtId="41" fontId="0" fillId="0" borderId="0" xfId="0" applyNumberFormat="1" applyBorder="1" applyAlignment="1">
      <alignment wrapText="1"/>
    </xf>
    <xf numFmtId="0" fontId="0" fillId="0" borderId="1" xfId="0" applyBorder="1" applyAlignment="1" quotePrefix="1">
      <alignment horizontal="center" vertical="center"/>
    </xf>
    <xf numFmtId="179" fontId="0" fillId="0" borderId="1" xfId="0" applyNumberFormat="1" applyBorder="1" applyAlignment="1" quotePrefix="1">
      <alignment horizontal="center" vertical="center"/>
    </xf>
    <xf numFmtId="179" fontId="0" fillId="2" borderId="1" xfId="0" applyNumberFormat="1" applyFill="1" applyBorder="1" applyAlignment="1" quotePrefix="1">
      <alignment horizontal="center" vertical="center"/>
    </xf>
    <xf numFmtId="0" fontId="7" fillId="0" borderId="0" xfId="0" applyFont="1" quotePrefix="1">
      <alignment vertical="center"/>
    </xf>
  </cellXfs>
  <cellStyles count="53">
    <cellStyle name="Normal" xfId="0" builtinId="0"/>
    <cellStyle name="40% - Accent1" xfId="1" builtinId="31"/>
    <cellStyle name="Comma" xfId="2" builtinId="3"/>
    <cellStyle name="Comma [0]" xfId="3" builtinId="6"/>
    <cellStyle name="Currency [0]" xfId="4" builtinId="7"/>
    <cellStyle name="Currency" xfId="5" builtinId="4"/>
    <cellStyle name="Percent" xfId="6" builtinId="5"/>
    <cellStyle name="Hyperlink" xfId="7" builtinId="8"/>
    <cellStyle name="Normal 5" xfId="8"/>
    <cellStyle name="60% - Accent4" xfId="9" builtinId="44"/>
    <cellStyle name="Followed Hyperlink" xfId="10" builtinId="9"/>
    <cellStyle name="Check Cell" xfId="11" builtinId="23"/>
    <cellStyle name="Heading 2" xfId="12" builtinId="17"/>
    <cellStyle name="Note" xfId="13" builtinId="10"/>
    <cellStyle name="40% - Accent3" xfId="14" builtinId="39"/>
    <cellStyle name="Warning Text" xfId="15" builtinId="11"/>
    <cellStyle name="40% - Accent2" xfId="16" builtinId="35"/>
    <cellStyle name="Title" xfId="17" builtinId="15"/>
    <cellStyle name="CExplanatory Text" xfId="18" builtinId="53"/>
    <cellStyle name="Heading 1" xfId="19" builtinId="16"/>
    <cellStyle name="Heading 3" xfId="20" builtinId="18"/>
    <cellStyle name="Heading 4" xfId="21" builtinId="19"/>
    <cellStyle name="Input" xfId="22" builtinId="20"/>
    <cellStyle name="Normal 4" xfId="23"/>
    <cellStyle name="60% - Accent3" xfId="24" builtinId="40"/>
    <cellStyle name="Good" xfId="25" builtinId="26"/>
    <cellStyle name="Output" xfId="26" builtinId="21"/>
    <cellStyle name="20% - Accent1" xfId="27" builtinId="30"/>
    <cellStyle name="Calculation" xfId="28" builtinId="22"/>
    <cellStyle name="Linked Cell" xfId="29" builtinId="24"/>
    <cellStyle name="Total" xfId="30" builtinId="25"/>
    <cellStyle name="Bad" xfId="31" builtinId="27"/>
    <cellStyle name="Neutral" xfId="32" builtinId="28"/>
    <cellStyle name="Accent1" xfId="33" builtinId="29"/>
    <cellStyle name="20% - Accent5" xfId="34" builtinId="46"/>
    <cellStyle name="60% - Accent1" xfId="35" builtinId="32"/>
    <cellStyle name="Accent2" xfId="36" builtinId="33"/>
    <cellStyle name="20% - Accent2" xfId="37" builtinId="34"/>
    <cellStyle name="20% - Accent6" xfId="38" builtinId="50"/>
    <cellStyle name="60% - Accent2" xfId="39" builtinId="36"/>
    <cellStyle name="Accent3" xfId="40" builtinId="37"/>
    <cellStyle name="20% - Accent3" xfId="41" builtinId="38"/>
    <cellStyle name="Accent4" xfId="42" builtinId="41"/>
    <cellStyle name="20% - Accent4" xfId="43" builtinId="42"/>
    <cellStyle name="40% - Accent4" xfId="44" builtinId="43"/>
    <cellStyle name="Accent5" xfId="45" builtinId="45"/>
    <cellStyle name="40% - Accent5" xfId="46" builtinId="47"/>
    <cellStyle name="60% - Accent5" xfId="47" builtinId="48"/>
    <cellStyle name="Accent6" xfId="48" builtinId="49"/>
    <cellStyle name="40% - Accent6" xfId="49" builtinId="51"/>
    <cellStyle name="60% - Accent6" xfId="50" builtinId="52"/>
    <cellStyle name="Normal 2 2" xfId="51"/>
    <cellStyle name="Normal 3 2"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AHAN%20RAPAT.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NON UMK PMDN&amp;PMA   IV."/>
      <sheetName val="UMK PMDN&amp;PMA  IV"/>
      <sheetName val="Sheet5"/>
      <sheetName val="NON UMK PMDN&amp;PMA III"/>
      <sheetName val="UMK PMDN&amp;PMA III,,"/>
      <sheetName val="III"/>
      <sheetName val="UMK PMDN&amp;PMA"/>
      <sheetName val="NON UMK PMDN&amp;PMA"/>
      <sheetName val="II"/>
      <sheetName val="PMDN"/>
      <sheetName val="PMA"/>
      <sheetName val="I"/>
    </sheetNames>
    <sheetDataSet>
      <sheetData sheetId="0"/>
      <sheetData sheetId="1" refreshError="1"/>
      <sheetData sheetId="2" refreshError="1"/>
      <sheetData sheetId="3" refreshError="1"/>
      <sheetData sheetId="4" refreshError="1"/>
      <sheetData sheetId="5" refreshError="1"/>
      <sheetData sheetId="6" refreshError="1">
        <row r="250">
          <cell r="J250">
            <v>3523626216</v>
          </cell>
        </row>
        <row r="258">
          <cell r="J258">
            <v>18118888837</v>
          </cell>
        </row>
        <row r="358">
          <cell r="J358">
            <v>12063731690</v>
          </cell>
        </row>
        <row r="426">
          <cell r="J426">
            <v>4879472600</v>
          </cell>
        </row>
        <row r="433">
          <cell r="J433">
            <v>67836989000</v>
          </cell>
        </row>
        <row r="439">
          <cell r="J439">
            <v>8964490000</v>
          </cell>
        </row>
        <row r="442">
          <cell r="J442">
            <v>15047378752</v>
          </cell>
        </row>
        <row r="450">
          <cell r="J450">
            <v>2436826830</v>
          </cell>
        </row>
        <row r="454">
          <cell r="J454">
            <v>7321529004</v>
          </cell>
        </row>
        <row r="457">
          <cell r="J457">
            <v>33200000</v>
          </cell>
        </row>
      </sheetData>
      <sheetData sheetId="7" refreshError="1">
        <row r="77">
          <cell r="J77">
            <v>20076410873</v>
          </cell>
        </row>
        <row r="90">
          <cell r="J90">
            <v>4077990492</v>
          </cell>
        </row>
        <row r="92">
          <cell r="J92">
            <v>60194902385</v>
          </cell>
        </row>
        <row r="95">
          <cell r="J95">
            <v>768217620</v>
          </cell>
        </row>
        <row r="99">
          <cell r="J99">
            <v>1502657721026</v>
          </cell>
        </row>
        <row r="104">
          <cell r="J104">
            <v>2796230395</v>
          </cell>
        </row>
        <row r="114">
          <cell r="J114">
            <v>1608513788</v>
          </cell>
        </row>
        <row r="115">
          <cell r="J115">
            <v>9511611540</v>
          </cell>
        </row>
      </sheetData>
      <sheetData sheetId="8" refreshError="1"/>
      <sheetData sheetId="9" refreshError="1">
        <row r="12">
          <cell r="I12">
            <v>35780010517</v>
          </cell>
        </row>
        <row r="83">
          <cell r="I83">
            <v>27316276602</v>
          </cell>
        </row>
        <row r="89">
          <cell r="I89">
            <v>8154475553</v>
          </cell>
        </row>
        <row r="170">
          <cell r="I170">
            <v>961877870701</v>
          </cell>
        </row>
        <row r="174">
          <cell r="I174">
            <v>5000000</v>
          </cell>
        </row>
        <row r="175">
          <cell r="I175">
            <v>107290538600</v>
          </cell>
        </row>
        <row r="180">
          <cell r="I180">
            <v>2861219154</v>
          </cell>
        </row>
        <row r="189">
          <cell r="I189">
            <v>20951725769</v>
          </cell>
        </row>
        <row r="202">
          <cell r="I202">
            <v>10000000</v>
          </cell>
        </row>
        <row r="203">
          <cell r="I203">
            <v>2351664664</v>
          </cell>
        </row>
        <row r="209">
          <cell r="I209">
            <v>0</v>
          </cell>
        </row>
      </sheetData>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tabSelected="1" workbookViewId="0">
      <selection activeCell="H32" sqref="H32"/>
    </sheetView>
  </sheetViews>
  <sheetFormatPr defaultColWidth="8.85185185185185" defaultRowHeight="14.4"/>
  <cols>
    <col min="2" max="2" width="54.287037037037" customWidth="1"/>
    <col min="3" max="4" width="22.1388888888889" style="2" customWidth="1"/>
    <col min="5" max="5" width="26.4259259259259" style="3" customWidth="1"/>
    <col min="6" max="7" width="22.1388888888889" style="2" customWidth="1"/>
    <col min="10" max="10" width="31.4259259259259" customWidth="1"/>
    <col min="11" max="11" width="26.4259259259259" customWidth="1"/>
  </cols>
  <sheetData>
    <row r="1" spans="1:7">
      <c r="A1" s="4" t="s">
        <v>0</v>
      </c>
      <c r="B1" s="4"/>
      <c r="C1" s="4"/>
      <c r="D1" s="4"/>
      <c r="E1" s="4"/>
      <c r="F1" s="4"/>
      <c r="G1" s="4"/>
    </row>
    <row r="2" spans="1:7">
      <c r="A2" s="4" t="s">
        <v>1</v>
      </c>
      <c r="B2" s="4"/>
      <c r="C2" s="4"/>
      <c r="D2" s="4"/>
      <c r="E2" s="4"/>
      <c r="F2" s="4"/>
      <c r="G2" s="4"/>
    </row>
    <row r="3" spans="1:7">
      <c r="A3" s="4" t="s">
        <v>2</v>
      </c>
      <c r="B3" s="4"/>
      <c r="C3" s="4"/>
      <c r="D3" s="4"/>
      <c r="E3" s="4"/>
      <c r="F3" s="4"/>
      <c r="G3" s="4"/>
    </row>
    <row r="5" s="1" customFormat="1" spans="1:7">
      <c r="A5" s="5" t="s">
        <v>3</v>
      </c>
      <c r="B5" s="5" t="s">
        <v>4</v>
      </c>
      <c r="C5" s="6" t="s">
        <v>5</v>
      </c>
      <c r="D5" s="6" t="s">
        <v>6</v>
      </c>
      <c r="E5" s="7" t="s">
        <v>7</v>
      </c>
      <c r="F5" s="6" t="s">
        <v>8</v>
      </c>
      <c r="G5" s="6" t="s">
        <v>9</v>
      </c>
    </row>
    <row r="6" spans="1:7">
      <c r="A6" s="36" t="s">
        <v>10</v>
      </c>
      <c r="B6" s="36" t="s">
        <v>11</v>
      </c>
      <c r="C6" s="37" t="s">
        <v>12</v>
      </c>
      <c r="D6" s="37" t="s">
        <v>13</v>
      </c>
      <c r="E6" s="38" t="s">
        <v>14</v>
      </c>
      <c r="F6" s="37" t="s">
        <v>15</v>
      </c>
      <c r="G6" s="37" t="s">
        <v>16</v>
      </c>
    </row>
    <row r="7" spans="1:7">
      <c r="A7" s="8">
        <v>1</v>
      </c>
      <c r="B7" s="11" t="s">
        <v>17</v>
      </c>
      <c r="C7" s="12">
        <f>[1]PMDN!$I$180</f>
        <v>2861219154</v>
      </c>
      <c r="D7" s="9">
        <f>'[1]NON UMK PMDN&amp;PMA'!$J$115+'[1]UMK PMDN&amp;PMA'!$J$433</f>
        <v>77348600540</v>
      </c>
      <c r="E7" s="13">
        <v>2520172168</v>
      </c>
      <c r="F7" s="14">
        <f>1640993000+9480091952</f>
        <v>11121084952</v>
      </c>
      <c r="G7" s="9">
        <f t="shared" ref="G7:G18" si="0">SUM(C7:F7)</f>
        <v>93851076814</v>
      </c>
    </row>
    <row r="8" ht="15.6" spans="1:10">
      <c r="A8" s="8">
        <v>2</v>
      </c>
      <c r="B8" s="11" t="s">
        <v>18</v>
      </c>
      <c r="C8" s="15">
        <f>[1]PMDN!$I$203</f>
        <v>2351664664</v>
      </c>
      <c r="D8" s="16">
        <f>'[1]NON UMK PMDN&amp;PMA'!$J$104+'[1]UMK PMDN&amp;PMA'!$J$450</f>
        <v>5233057225</v>
      </c>
      <c r="E8" s="17">
        <v>9593851157</v>
      </c>
      <c r="F8" s="14">
        <f>5067753937+555000000</f>
        <v>5622753937</v>
      </c>
      <c r="G8" s="16">
        <f t="shared" si="0"/>
        <v>22801326983</v>
      </c>
      <c r="J8" s="32"/>
    </row>
    <row r="9" ht="15.6" spans="1:7">
      <c r="A9" s="8">
        <v>3</v>
      </c>
      <c r="B9" s="11" t="s">
        <v>19</v>
      </c>
      <c r="C9" s="15">
        <f>[1]PMDN!$I$12</f>
        <v>35780010517</v>
      </c>
      <c r="D9" s="9">
        <f>'[1]NON UMK PMDN&amp;PMA'!$J$77+'[1]UMK PMDN&amp;PMA'!$J$258</f>
        <v>38195299710</v>
      </c>
      <c r="E9" s="17">
        <v>90780585540</v>
      </c>
      <c r="F9" s="14">
        <f>19170335058+41896432373</f>
        <v>61066767431</v>
      </c>
      <c r="G9" s="9">
        <f t="shared" si="0"/>
        <v>225822663198</v>
      </c>
    </row>
    <row r="10" spans="1:7">
      <c r="A10" s="8">
        <v>4</v>
      </c>
      <c r="B10" s="11" t="s">
        <v>20</v>
      </c>
      <c r="C10" s="10"/>
      <c r="D10" s="9"/>
      <c r="E10" s="18"/>
      <c r="F10" s="19">
        <f>10000000</f>
        <v>10000000</v>
      </c>
      <c r="G10" s="9">
        <f t="shared" si="0"/>
        <v>10000000</v>
      </c>
    </row>
    <row r="11" spans="1:7">
      <c r="A11" s="8">
        <v>5</v>
      </c>
      <c r="B11" s="11" t="s">
        <v>21</v>
      </c>
      <c r="C11" s="20">
        <f>[1]PMDN!$I$83</f>
        <v>27316276602</v>
      </c>
      <c r="D11" s="9">
        <f>'[1]NON UMK PMDN&amp;PMA'!$J$90+'[1]UMK PMDN&amp;PMA'!$J$250</f>
        <v>7601616708</v>
      </c>
      <c r="E11" s="18">
        <v>26008162496</v>
      </c>
      <c r="F11" s="14">
        <f>3517338563+2666054639</f>
        <v>6183393202</v>
      </c>
      <c r="G11" s="9">
        <f t="shared" si="0"/>
        <v>67109449008</v>
      </c>
    </row>
    <row r="12" spans="1:7">
      <c r="A12" s="8">
        <v>6</v>
      </c>
      <c r="B12" s="11" t="s">
        <v>22</v>
      </c>
      <c r="C12" s="20">
        <f>[1]PMDN!$I$170</f>
        <v>961877870701</v>
      </c>
      <c r="D12" s="9">
        <f>'[1]NON UMK PMDN&amp;PMA'!$J$99+'[1]UMK PMDN&amp;PMA'!$J$439</f>
        <v>1511622211026</v>
      </c>
      <c r="E12" s="18">
        <v>1748978011193</v>
      </c>
      <c r="F12" s="14">
        <f>1867314911597+533899926</f>
        <v>1867848811523</v>
      </c>
      <c r="G12" s="9">
        <f t="shared" si="0"/>
        <v>6090326904443</v>
      </c>
    </row>
    <row r="13" ht="15.6" spans="1:7">
      <c r="A13" s="8">
        <v>7</v>
      </c>
      <c r="B13" s="11" t="s">
        <v>23</v>
      </c>
      <c r="C13" s="20">
        <f>[1]PMDN!$I$175</f>
        <v>107290538600</v>
      </c>
      <c r="D13" s="9">
        <f>'[1]NON UMK PMDN&amp;PMA'!$J$92+'[1]UMK PMDN&amp;PMA'!$J$426</f>
        <v>65074374985</v>
      </c>
      <c r="E13" s="21">
        <v>1614303917</v>
      </c>
      <c r="F13" s="14">
        <f>331312854174+10159926500</f>
        <v>341472780674</v>
      </c>
      <c r="G13" s="9">
        <f t="shared" si="0"/>
        <v>515451998176</v>
      </c>
    </row>
    <row r="14" spans="1:7">
      <c r="A14" s="8">
        <v>8</v>
      </c>
      <c r="B14" s="11" t="s">
        <v>24</v>
      </c>
      <c r="C14" s="10">
        <f>[1]PMDN!$I$174</f>
        <v>5000000</v>
      </c>
      <c r="D14" s="9">
        <f>'[1]UMK PMDN&amp;PMA'!$J$454</f>
        <v>7321529004</v>
      </c>
      <c r="E14" s="18"/>
      <c r="F14" s="14">
        <v>4839665326</v>
      </c>
      <c r="G14" s="9">
        <f t="shared" si="0"/>
        <v>12166194330</v>
      </c>
    </row>
    <row r="15" ht="15.6" spans="1:7">
      <c r="A15" s="8">
        <v>9</v>
      </c>
      <c r="B15" s="11" t="s">
        <v>25</v>
      </c>
      <c r="C15" s="20">
        <f>[1]PMDN!$I$89</f>
        <v>8154475553</v>
      </c>
      <c r="D15" s="9">
        <f>'[1]NON UMK PMDN&amp;PMA'!$J$95+'[1]UMK PMDN&amp;PMA'!$J$358</f>
        <v>12831949310</v>
      </c>
      <c r="E15" s="21">
        <v>715227134828</v>
      </c>
      <c r="F15" s="14">
        <f>48738056290+22724184611</f>
        <v>71462240901</v>
      </c>
      <c r="G15" s="9">
        <f t="shared" si="0"/>
        <v>807675800592</v>
      </c>
    </row>
    <row r="16" spans="1:7">
      <c r="A16" s="8">
        <v>10</v>
      </c>
      <c r="B16" s="11" t="s">
        <v>26</v>
      </c>
      <c r="C16" s="10">
        <f>[1]PMDN!$I$209</f>
        <v>0</v>
      </c>
      <c r="D16" s="9"/>
      <c r="E16" s="18">
        <v>5043291221</v>
      </c>
      <c r="F16" s="19">
        <v>26566384237</v>
      </c>
      <c r="G16" s="9">
        <f t="shared" si="0"/>
        <v>31609675458</v>
      </c>
    </row>
    <row r="17" ht="15.6" spans="1:7">
      <c r="A17" s="8">
        <v>11</v>
      </c>
      <c r="B17" s="11" t="s">
        <v>27</v>
      </c>
      <c r="C17" s="20">
        <f>[1]PMDN!$I$189</f>
        <v>20951725769</v>
      </c>
      <c r="D17" s="9">
        <f>'[1]NON UMK PMDN&amp;PMA'!$J$114+'[1]UMK PMDN&amp;PMA'!$J$442</f>
        <v>16655892540</v>
      </c>
      <c r="E17" s="21">
        <v>55912916364</v>
      </c>
      <c r="F17" s="19">
        <f>60950406303+32206964312</f>
        <v>93157370615</v>
      </c>
      <c r="G17" s="9">
        <f t="shared" si="0"/>
        <v>186677905288</v>
      </c>
    </row>
    <row r="18" ht="15.6" spans="1:7">
      <c r="A18" s="8">
        <v>12</v>
      </c>
      <c r="B18" s="11" t="s">
        <v>28</v>
      </c>
      <c r="C18" s="10">
        <f>[1]PMDN!$I$202</f>
        <v>10000000</v>
      </c>
      <c r="D18" s="9">
        <f>'[1]UMK PMDN&amp;PMA'!$J$457</f>
        <v>33200000</v>
      </c>
      <c r="E18" s="17">
        <v>100000000</v>
      </c>
      <c r="F18" s="22">
        <f>9893781788+30000000</f>
        <v>9923781788</v>
      </c>
      <c r="G18" s="9">
        <f t="shared" si="0"/>
        <v>10066981788</v>
      </c>
    </row>
    <row r="19" spans="1:11">
      <c r="A19" s="8">
        <v>13</v>
      </c>
      <c r="B19" s="11" t="s">
        <v>29</v>
      </c>
      <c r="C19" s="9"/>
      <c r="D19" s="9"/>
      <c r="F19" s="23"/>
      <c r="G19" s="9"/>
      <c r="I19" s="33"/>
      <c r="J19" s="34"/>
      <c r="K19" s="35"/>
    </row>
    <row r="20" spans="1:7">
      <c r="A20" s="8">
        <v>14</v>
      </c>
      <c r="B20" s="24" t="s">
        <v>30</v>
      </c>
      <c r="C20" s="16"/>
      <c r="D20" s="16"/>
      <c r="E20" s="25"/>
      <c r="F20" s="26"/>
      <c r="G20" s="16"/>
    </row>
    <row r="21" spans="1:7">
      <c r="A21" s="27" t="s">
        <v>9</v>
      </c>
      <c r="B21" s="28"/>
      <c r="C21" s="6">
        <f>SUM(C7:C20)</f>
        <v>1166598781560</v>
      </c>
      <c r="D21" s="6">
        <f>SUM(D7:D20)</f>
        <v>1741917731048</v>
      </c>
      <c r="E21" s="7">
        <f>SUM(E7:E20)</f>
        <v>2655778428884</v>
      </c>
      <c r="F21" s="6">
        <f>SUM(F7:F20)</f>
        <v>2499275034586</v>
      </c>
      <c r="G21" s="29">
        <f>G7+G8+G9+G10+G11+G12+G13+G14+G15+G16+G17+G18</f>
        <v>8063569976078</v>
      </c>
    </row>
    <row r="22" spans="1:10">
      <c r="A22" t="s">
        <v>31</v>
      </c>
      <c r="B22" t="s">
        <v>32</v>
      </c>
      <c r="I22" s="32"/>
      <c r="J22" s="2"/>
    </row>
    <row r="23" spans="1:10">
      <c r="A23" t="s">
        <v>33</v>
      </c>
      <c r="B23" t="s">
        <v>34</v>
      </c>
      <c r="I23" s="32"/>
      <c r="J23" s="2"/>
    </row>
    <row r="24" spans="1:10">
      <c r="A24" t="s">
        <v>35</v>
      </c>
      <c r="I24" s="32"/>
      <c r="J24" s="2"/>
    </row>
    <row r="25" spans="1:1">
      <c r="A25" s="39" t="s">
        <v>36</v>
      </c>
    </row>
    <row r="26" spans="1:1">
      <c r="A26" s="30" t="s">
        <v>37</v>
      </c>
    </row>
    <row r="27" spans="1:1">
      <c r="A27" s="30" t="s">
        <v>38</v>
      </c>
    </row>
    <row r="28" spans="1:1">
      <c r="A28" s="30" t="s">
        <v>39</v>
      </c>
    </row>
    <row r="29" spans="5:5">
      <c r="E29" s="31"/>
    </row>
  </sheetData>
  <mergeCells count="4">
    <mergeCell ref="A1:G1"/>
    <mergeCell ref="A2:G2"/>
    <mergeCell ref="A3:G3"/>
    <mergeCell ref="A21:B21"/>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Seksi Statistik</dc:creator>
  <cp:lastModifiedBy>Khadafi Zubaidi</cp:lastModifiedBy>
  <dcterms:created xsi:type="dcterms:W3CDTF">2023-03-06T00:25:00Z</dcterms:created>
  <dcterms:modified xsi:type="dcterms:W3CDTF">2023-03-08T00:28:02Z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C94DE2709EC6454788F93E8DFC90FB9F</vt:lpwstr>
  </property>
  <property fmtid="{D5CDD505-2E9C-101B-9397-08002B2CF9AE}" pid="3" name="KSOProductBuildVer">
    <vt:lpwstr>1033-11.2.0.11486</vt:lpwstr>
  </property>
</Properties>
</file>